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lo\Dropbox\IONOS HiDrive\2. Tulowice\Neuer Ordner\"/>
    </mc:Choice>
  </mc:AlternateContent>
  <xr:revisionPtr revIDLastSave="0" documentId="13_ncr:1_{2A41DCA1-5792-4F49-A793-764BC94C0D7F}" xr6:coauthVersionLast="47" xr6:coauthVersionMax="47" xr10:uidLastSave="{00000000-0000-0000-0000-000000000000}"/>
  <bookViews>
    <workbookView xWindow="-110" yWindow="-110" windowWidth="19420" windowHeight="10660" activeTab="3" xr2:uid="{0B8C530F-ED81-4412-84F9-C44B75305074}"/>
  </bookViews>
  <sheets>
    <sheet name="Stany" sheetId="2" r:id="rId1"/>
    <sheet name="Zuzycie" sheetId="1" r:id="rId2"/>
    <sheet name="Zaliczka" sheetId="5" r:id="rId3"/>
    <sheet name="Faktura" sheetId="4" r:id="rId4"/>
  </sheets>
  <definedNames>
    <definedName name="_xlnm._FilterDatabase" localSheetId="0" hidden="1">Stany!$A$2:$I$2</definedName>
    <definedName name="_xlnm._FilterDatabase" localSheetId="2" hidden="1">Zaliczka!$A$5:$C$7</definedName>
    <definedName name="_xlnm._FilterDatabase" localSheetId="1" hidden="1">Zuzycie!$A$5:$W$5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4" l="1"/>
  <c r="B4" i="4"/>
  <c r="A4" i="4"/>
  <c r="E13" i="1"/>
  <c r="F13" i="1"/>
  <c r="G13" i="1"/>
  <c r="H13" i="1"/>
  <c r="I13" i="1"/>
  <c r="B7" i="5"/>
  <c r="C7" i="5"/>
  <c r="C6" i="5"/>
  <c r="A7" i="5"/>
  <c r="B6" i="5"/>
  <c r="A6" i="5"/>
  <c r="L6" i="5"/>
  <c r="R6" i="5"/>
  <c r="P6" i="5"/>
  <c r="T6" i="5"/>
  <c r="N6" i="5"/>
  <c r="V6" i="1"/>
  <c r="V13" i="1" s="1"/>
  <c r="T6" i="1"/>
  <c r="T13" i="1" s="1"/>
  <c r="R6" i="1"/>
  <c r="R13" i="1" s="1"/>
  <c r="P6" i="1"/>
  <c r="P13" i="1" s="1"/>
  <c r="N6" i="1"/>
  <c r="N13" i="1" s="1"/>
  <c r="D6" i="1"/>
  <c r="J6" i="1" s="1"/>
  <c r="D6" i="5" s="1"/>
  <c r="E4" i="4" l="1"/>
  <c r="G4" i="4" s="1"/>
  <c r="F4" i="4"/>
  <c r="I4" i="4" s="1"/>
  <c r="D13" i="1"/>
  <c r="J13" i="1"/>
  <c r="J6" i="5"/>
  <c r="I6" i="5" s="1"/>
  <c r="K6" i="1"/>
  <c r="L6" i="1" l="1"/>
  <c r="K13" i="1"/>
  <c r="O6" i="1" l="1"/>
  <c r="O13" i="1" s="1"/>
  <c r="S6" i="1"/>
  <c r="S13" i="1" s="1"/>
  <c r="U6" i="1"/>
  <c r="U13" i="1" s="1"/>
  <c r="Q6" i="1"/>
  <c r="Q13" i="1" s="1"/>
  <c r="W6" i="1"/>
  <c r="W13" i="1" s="1"/>
  <c r="L13" i="1"/>
  <c r="M6" i="1" l="1"/>
  <c r="M13" i="1" s="1"/>
</calcChain>
</file>

<file path=xl/sharedStrings.xml><?xml version="1.0" encoding="utf-8"?>
<sst xmlns="http://schemas.openxmlformats.org/spreadsheetml/2006/main" count="88" uniqueCount="42">
  <si>
    <t>Dom</t>
  </si>
  <si>
    <t>k.woda</t>
  </si>
  <si>
    <t>k.scieki</t>
  </si>
  <si>
    <t>Il.m-cy</t>
  </si>
  <si>
    <t>Abo</t>
  </si>
  <si>
    <t>M1</t>
  </si>
  <si>
    <t xml:space="preserve">                              M1</t>
  </si>
  <si>
    <t>Il.mieszk</t>
  </si>
  <si>
    <t>M2</t>
  </si>
  <si>
    <t>M4</t>
  </si>
  <si>
    <t>M3</t>
  </si>
  <si>
    <t>M5</t>
  </si>
  <si>
    <t>m3</t>
  </si>
  <si>
    <t>Koszt</t>
  </si>
  <si>
    <t>Miesiac</t>
  </si>
  <si>
    <t>Listopad</t>
  </si>
  <si>
    <t>Grudzien</t>
  </si>
  <si>
    <t>Data</t>
  </si>
  <si>
    <t>Rok</t>
  </si>
  <si>
    <t xml:space="preserve">                   Strata</t>
  </si>
  <si>
    <t>Zuzycie i koszty wg.  Wodomierza glownego</t>
  </si>
  <si>
    <t xml:space="preserve">             Dom</t>
  </si>
  <si>
    <t>koszty</t>
  </si>
  <si>
    <t>m-cy</t>
  </si>
  <si>
    <t>osob</t>
  </si>
  <si>
    <t>Roznica</t>
  </si>
  <si>
    <t>w/s</t>
  </si>
  <si>
    <t>abo</t>
  </si>
  <si>
    <t>koszt</t>
  </si>
  <si>
    <t>kosztow</t>
  </si>
  <si>
    <t>Mieszk</t>
  </si>
  <si>
    <t>Rozliczenie zuzycia i kosztow wedlug wodomierzy</t>
  </si>
  <si>
    <t>Mieszkania</t>
  </si>
  <si>
    <t>k. razem</t>
  </si>
  <si>
    <t>Zaliczka miesieczna z uwzglednieiem strat</t>
  </si>
  <si>
    <t>Woda</t>
  </si>
  <si>
    <t>Scieki</t>
  </si>
  <si>
    <t>Razem</t>
  </si>
  <si>
    <t>Wplata</t>
  </si>
  <si>
    <t>zl</t>
  </si>
  <si>
    <t>Faktura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</si>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</sst>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_ ;[Red]\-0.00\ "/>
    <numFmt numFmtId="165" formatCode="0.0"/>
    <numFmt numFmtId="166" formatCode="#,##0.0\ [$zł-415]"/>
    <numFmt numFmtId="167" formatCode="#,##0.00_ ;[Red]\-#,##0.00\ 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9C57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i/>
      <sz val="11"/>
      <color rgb="FF006100"/>
      <name val="Calibri"/>
      <family val="2"/>
      <scheme val="minor"/>
    </font>
    <font>
      <i/>
      <sz val="11"/>
      <color rgb="FF9C57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rgb="FF006100"/>
      <name val="Calibri"/>
      <family val="2"/>
      <scheme val="minor"/>
    </font>
    <font>
      <b/>
      <u/>
      <sz val="11"/>
      <color rgb="FF9C57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12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164" fontId="3" fillId="3" borderId="0" xfId="2" applyNumberForma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1" applyFill="1" applyAlignment="1">
      <alignment horizontal="center"/>
    </xf>
    <xf numFmtId="164" fontId="6" fillId="3" borderId="0" xfId="2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8" fillId="2" borderId="0" xfId="1" applyFont="1" applyAlignment="1">
      <alignment horizontal="center"/>
    </xf>
    <xf numFmtId="0" fontId="9" fillId="2" borderId="0" xfId="1" applyFont="1" applyAlignment="1">
      <alignment horizontal="center"/>
    </xf>
    <xf numFmtId="164" fontId="10" fillId="3" borderId="0" xfId="2" applyNumberFormat="1" applyFont="1" applyAlignment="1">
      <alignment horizontal="center"/>
    </xf>
    <xf numFmtId="0" fontId="5" fillId="4" borderId="0" xfId="3" applyAlignment="1">
      <alignment horizontal="center"/>
    </xf>
    <xf numFmtId="0" fontId="5" fillId="5" borderId="0" xfId="4" applyAlignment="1">
      <alignment horizontal="center"/>
    </xf>
    <xf numFmtId="0" fontId="5" fillId="6" borderId="0" xfId="5" applyAlignment="1">
      <alignment horizontal="center"/>
    </xf>
    <xf numFmtId="0" fontId="3" fillId="3" borderId="0" xfId="2" applyAlignment="1">
      <alignment horizontal="center"/>
    </xf>
    <xf numFmtId="0" fontId="5" fillId="7" borderId="0" xfId="6" applyAlignment="1">
      <alignment horizontal="center"/>
    </xf>
    <xf numFmtId="0" fontId="9" fillId="0" borderId="0" xfId="1" applyFont="1" applyFill="1" applyAlignment="1">
      <alignment horizontal="center"/>
    </xf>
    <xf numFmtId="0" fontId="11" fillId="4" borderId="0" xfId="3" applyFont="1" applyAlignment="1">
      <alignment horizontal="center"/>
    </xf>
    <xf numFmtId="2" fontId="11" fillId="4" borderId="0" xfId="3" applyNumberFormat="1" applyFont="1" applyAlignment="1">
      <alignment horizontal="center"/>
    </xf>
    <xf numFmtId="0" fontId="11" fillId="5" borderId="0" xfId="4" applyFont="1" applyAlignment="1">
      <alignment horizontal="center"/>
    </xf>
    <xf numFmtId="2" fontId="11" fillId="5" borderId="0" xfId="4" applyNumberFormat="1" applyFont="1" applyAlignment="1">
      <alignment horizontal="center"/>
    </xf>
    <xf numFmtId="0" fontId="11" fillId="6" borderId="0" xfId="5" applyFont="1" applyAlignment="1">
      <alignment horizontal="center"/>
    </xf>
    <xf numFmtId="2" fontId="11" fillId="6" borderId="0" xfId="5" applyNumberFormat="1" applyFont="1" applyAlignment="1">
      <alignment horizontal="center"/>
    </xf>
    <xf numFmtId="0" fontId="10" fillId="3" borderId="0" xfId="2" applyFont="1" applyAlignment="1">
      <alignment horizontal="center"/>
    </xf>
    <xf numFmtId="2" fontId="10" fillId="3" borderId="0" xfId="2" applyNumberFormat="1" applyFont="1" applyAlignment="1">
      <alignment horizontal="center"/>
    </xf>
    <xf numFmtId="0" fontId="11" fillId="7" borderId="0" xfId="6" applyFont="1" applyAlignment="1">
      <alignment horizontal="center"/>
    </xf>
    <xf numFmtId="2" fontId="11" fillId="7" borderId="0" xfId="6" applyNumberFormat="1" applyFont="1" applyAlignment="1">
      <alignment horizontal="center"/>
    </xf>
    <xf numFmtId="0" fontId="15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0" fillId="0" borderId="0" xfId="0" applyNumberFormat="1"/>
    <xf numFmtId="166" fontId="1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0" fontId="14" fillId="10" borderId="0" xfId="9" applyAlignment="1">
      <alignment horizontal="center"/>
    </xf>
    <xf numFmtId="165" fontId="14" fillId="10" borderId="0" xfId="9" applyNumberFormat="1" applyAlignment="1">
      <alignment horizontal="center"/>
    </xf>
    <xf numFmtId="165" fontId="14" fillId="10" borderId="0" xfId="9" applyNumberFormat="1"/>
    <xf numFmtId="0" fontId="14" fillId="9" borderId="0" xfId="8" applyAlignment="1">
      <alignment horizontal="center"/>
    </xf>
    <xf numFmtId="0" fontId="12" fillId="8" borderId="0" xfId="7" applyAlignment="1">
      <alignment horizontal="center"/>
    </xf>
    <xf numFmtId="2" fontId="0" fillId="4" borderId="0" xfId="3" applyNumberFormat="1" applyFont="1" applyAlignment="1">
      <alignment horizontal="center"/>
    </xf>
    <xf numFmtId="2" fontId="0" fillId="5" borderId="0" xfId="4" applyNumberFormat="1" applyFont="1" applyAlignment="1">
      <alignment horizontal="center"/>
    </xf>
    <xf numFmtId="0" fontId="0" fillId="6" borderId="0" xfId="5" applyFont="1" applyAlignment="1">
      <alignment horizontal="center"/>
    </xf>
    <xf numFmtId="0" fontId="0" fillId="7" borderId="0" xfId="6" applyFont="1" applyAlignment="1">
      <alignment horizontal="center"/>
    </xf>
    <xf numFmtId="0" fontId="13" fillId="10" borderId="0" xfId="9" applyFont="1" applyAlignment="1">
      <alignment horizontal="center"/>
    </xf>
    <xf numFmtId="0" fontId="13" fillId="9" borderId="0" xfId="8" applyFont="1" applyAlignment="1">
      <alignment horizontal="center"/>
    </xf>
    <xf numFmtId="164" fontId="16" fillId="0" borderId="0" xfId="0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2" fontId="4" fillId="0" borderId="0" xfId="0" applyNumberFormat="1" applyFont="1" applyAlignment="1">
      <alignment horizontal="center"/>
    </xf>
    <xf numFmtId="2" fontId="2" fillId="2" borderId="0" xfId="1" applyNumberFormat="1" applyAlignment="1">
      <alignment horizontal="center"/>
    </xf>
    <xf numFmtId="0" fontId="2" fillId="2" borderId="0" xfId="1" applyAlignment="1">
      <alignment horizontal="center"/>
    </xf>
    <xf numFmtId="0" fontId="17" fillId="2" borderId="0" xfId="1" applyFont="1" applyAlignment="1">
      <alignment horizontal="center"/>
    </xf>
    <xf numFmtId="0" fontId="18" fillId="3" borderId="0" xfId="2" applyFont="1" applyAlignment="1">
      <alignment horizontal="center"/>
    </xf>
  </cellXfs>
  <cellStyles count="10">
    <cellStyle name="40 % - Akzent2" xfId="4" builtinId="35"/>
    <cellStyle name="40 % - Akzent5" xfId="5" builtinId="47"/>
    <cellStyle name="60 % - Akzent1" xfId="3" builtinId="32"/>
    <cellStyle name="60 % - Akzent6" xfId="6" builtinId="52"/>
    <cellStyle name="Akzent5" xfId="8" builtinId="45"/>
    <cellStyle name="Akzent6" xfId="9" builtinId="49"/>
    <cellStyle name="Gut" xfId="1" builtinId="26"/>
    <cellStyle name="Neutral" xfId="2" builtinId="28"/>
    <cellStyle name="Schlecht" xfId="7" builtinId="27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27563-FFC3-4438-8907-C173DB7E16B9}">
  <dimension ref="A1:I15"/>
  <sheetViews>
    <sheetView zoomScaleNormal="100" workbookViewId="0">
      <selection activeCell="K11" sqref="K11"/>
    </sheetView>
  </sheetViews>
  <sheetFormatPr baseColWidth="10" defaultRowHeight="14.5" x14ac:dyDescent="0.35"/>
  <cols>
    <col min="1" max="1" width="8.7265625" style="1" customWidth="1"/>
    <col min="2" max="2" width="10.81640625" style="1"/>
    <col min="3" max="3" width="11.453125" style="1"/>
    <col min="4" max="9" width="8.7265625" customWidth="1"/>
  </cols>
  <sheetData>
    <row r="1" spans="1:9" x14ac:dyDescent="0.35">
      <c r="A1" s="8" t="s">
        <v>18</v>
      </c>
      <c r="B1" s="8" t="s">
        <v>17</v>
      </c>
      <c r="C1" s="8" t="s">
        <v>14</v>
      </c>
      <c r="D1" s="52" t="s">
        <v>0</v>
      </c>
      <c r="E1" s="53" t="s">
        <v>5</v>
      </c>
      <c r="F1" s="53" t="s">
        <v>8</v>
      </c>
      <c r="G1" s="53" t="s">
        <v>10</v>
      </c>
      <c r="H1" s="53" t="s">
        <v>9</v>
      </c>
      <c r="I1" s="53" t="s">
        <v>11</v>
      </c>
    </row>
    <row r="2" spans="1:9" x14ac:dyDescent="0.35">
      <c r="D2" s="51"/>
      <c r="E2" s="18"/>
      <c r="F2" s="18"/>
      <c r="G2" s="18"/>
      <c r="H2" s="18"/>
      <c r="I2" s="18"/>
    </row>
    <row r="3" spans="1:9" x14ac:dyDescent="0.35">
      <c r="A3" s="1">
        <v>2023</v>
      </c>
      <c r="B3" s="2">
        <v>45260</v>
      </c>
      <c r="C3" s="2" t="s">
        <v>15</v>
      </c>
      <c r="D3" s="51">
        <v>438</v>
      </c>
      <c r="E3" s="18">
        <v>0</v>
      </c>
      <c r="F3" s="18">
        <v>0</v>
      </c>
      <c r="G3" s="18">
        <v>0</v>
      </c>
      <c r="H3" s="18">
        <v>0</v>
      </c>
      <c r="I3" s="18">
        <v>0</v>
      </c>
    </row>
    <row r="4" spans="1:9" x14ac:dyDescent="0.35">
      <c r="A4" s="1">
        <v>2023</v>
      </c>
      <c r="B4" s="2">
        <v>45291</v>
      </c>
      <c r="C4" s="2" t="s">
        <v>16</v>
      </c>
      <c r="D4" s="51">
        <v>438</v>
      </c>
      <c r="E4" s="18">
        <v>0</v>
      </c>
      <c r="F4" s="18">
        <v>0</v>
      </c>
      <c r="G4" s="18">
        <v>0</v>
      </c>
      <c r="H4" s="18">
        <v>0</v>
      </c>
      <c r="I4" s="18">
        <v>0</v>
      </c>
    </row>
    <row r="5" spans="1:9" x14ac:dyDescent="0.35">
      <c r="B5" s="2"/>
      <c r="C5" s="2"/>
      <c r="D5" s="1"/>
      <c r="E5" s="1"/>
      <c r="F5" s="1"/>
      <c r="G5" s="1"/>
      <c r="H5" s="1"/>
      <c r="I5" s="1"/>
    </row>
    <row r="6" spans="1:9" x14ac:dyDescent="0.35">
      <c r="B6" s="2"/>
      <c r="C6" s="2"/>
      <c r="D6" s="1"/>
      <c r="E6" s="1"/>
      <c r="F6" s="1"/>
      <c r="G6" s="1"/>
      <c r="H6" s="1"/>
      <c r="I6" s="1"/>
    </row>
    <row r="7" spans="1:9" x14ac:dyDescent="0.35">
      <c r="B7" s="2"/>
      <c r="C7" s="2"/>
      <c r="D7" s="1"/>
      <c r="E7" s="1"/>
      <c r="F7" s="1"/>
      <c r="G7" s="1"/>
      <c r="H7" s="1"/>
      <c r="I7" s="1"/>
    </row>
    <row r="8" spans="1:9" x14ac:dyDescent="0.35">
      <c r="B8" s="2"/>
      <c r="C8" s="2"/>
      <c r="D8" s="1"/>
      <c r="E8" s="1"/>
      <c r="F8" s="1"/>
      <c r="G8" s="1"/>
      <c r="H8" s="1"/>
      <c r="I8" s="1"/>
    </row>
    <row r="9" spans="1:9" x14ac:dyDescent="0.35">
      <c r="B9" s="2"/>
      <c r="C9" s="2"/>
      <c r="D9" s="1"/>
      <c r="E9" s="1"/>
      <c r="F9" s="1"/>
      <c r="G9" s="1"/>
      <c r="H9" s="1"/>
      <c r="I9" s="1"/>
    </row>
    <row r="10" spans="1:9" x14ac:dyDescent="0.35">
      <c r="D10" s="1"/>
      <c r="E10" s="1"/>
      <c r="F10" s="1"/>
    </row>
    <row r="11" spans="1:9" x14ac:dyDescent="0.35">
      <c r="D11" s="1"/>
      <c r="E11" s="1"/>
      <c r="F11" s="1"/>
    </row>
    <row r="12" spans="1:9" x14ac:dyDescent="0.35">
      <c r="D12" s="1"/>
      <c r="E12" s="1"/>
      <c r="F12" s="1"/>
    </row>
    <row r="13" spans="1:9" x14ac:dyDescent="0.35">
      <c r="E13" s="1"/>
      <c r="F13" s="1"/>
    </row>
    <row r="14" spans="1:9" x14ac:dyDescent="0.35">
      <c r="E14" s="1"/>
      <c r="F14" s="1"/>
    </row>
    <row r="15" spans="1:9" x14ac:dyDescent="0.35">
      <c r="E15" s="1"/>
      <c r="F15" s="1"/>
    </row>
  </sheetData>
  <autoFilter ref="A2:I2" xr:uid="{A7A27563-FFC3-4438-8907-C173DB7E16B9}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C10B9-71C9-4B47-8BC9-75FC7DC3D0DA}">
  <dimension ref="A1:X13"/>
  <sheetViews>
    <sheetView showGridLines="0" zoomScaleNormal="100" workbookViewId="0">
      <selection activeCell="O11" sqref="O11"/>
    </sheetView>
  </sheetViews>
  <sheetFormatPr baseColWidth="10" defaultRowHeight="14.5" x14ac:dyDescent="0.35"/>
  <cols>
    <col min="1" max="1" width="8.54296875" style="1" customWidth="1"/>
    <col min="2" max="2" width="10.81640625" style="1"/>
    <col min="3" max="3" width="11.453125" style="1"/>
    <col min="4" max="4" width="7.36328125" style="1" customWidth="1"/>
    <col min="5" max="6" width="8.1796875" style="1" hidden="1" customWidth="1"/>
    <col min="7" max="7" width="6.453125" style="1" hidden="1" customWidth="1"/>
    <col min="8" max="8" width="8.453125" style="1" hidden="1" customWidth="1"/>
    <col min="9" max="9" width="6.7265625" style="1" hidden="1" customWidth="1"/>
    <col min="10" max="10" width="8.54296875" style="1" customWidth="1"/>
    <col min="11" max="11" width="7.453125" style="5" customWidth="1"/>
    <col min="12" max="13" width="8.26953125" style="5" customWidth="1"/>
    <col min="14" max="14" width="7.453125" style="1" customWidth="1"/>
    <col min="15" max="15" width="7.81640625" style="4" customWidth="1"/>
    <col min="16" max="16" width="6.36328125" style="1" customWidth="1"/>
    <col min="17" max="17" width="7.6328125" style="4" customWidth="1"/>
    <col min="18" max="18" width="7" style="1" customWidth="1"/>
    <col min="19" max="19" width="7.453125" style="1" customWidth="1"/>
    <col min="20" max="20" width="7.08984375" style="1" customWidth="1"/>
    <col min="21" max="21" width="8.1796875" style="1" customWidth="1"/>
    <col min="22" max="22" width="7.453125" style="1" customWidth="1"/>
    <col min="23" max="23" width="8.1796875" style="1" customWidth="1"/>
    <col min="24" max="24" width="11.453125" style="1"/>
  </cols>
  <sheetData>
    <row r="1" spans="1:23" ht="15.5" x14ac:dyDescent="0.35">
      <c r="N1" s="47" t="s">
        <v>31</v>
      </c>
    </row>
    <row r="3" spans="1:23" x14ac:dyDescent="0.35">
      <c r="C3" s="9"/>
      <c r="D3" s="12" t="s">
        <v>21</v>
      </c>
      <c r="E3" s="12"/>
      <c r="F3" s="12" t="s">
        <v>20</v>
      </c>
      <c r="G3" s="12"/>
      <c r="H3" s="12"/>
      <c r="I3" s="12"/>
      <c r="J3" s="12"/>
      <c r="K3" s="10" t="s">
        <v>19</v>
      </c>
      <c r="L3" s="7"/>
      <c r="M3" s="10" t="s">
        <v>30</v>
      </c>
      <c r="N3" s="15" t="s">
        <v>6</v>
      </c>
      <c r="O3" s="41" t="s">
        <v>5</v>
      </c>
      <c r="P3" s="16"/>
      <c r="Q3" s="42" t="s">
        <v>8</v>
      </c>
      <c r="R3" s="17"/>
      <c r="S3" s="43" t="s">
        <v>10</v>
      </c>
      <c r="T3" s="18"/>
      <c r="U3" s="18" t="s">
        <v>9</v>
      </c>
      <c r="V3" s="19"/>
      <c r="W3" s="44" t="s">
        <v>11</v>
      </c>
    </row>
    <row r="4" spans="1:23" x14ac:dyDescent="0.35">
      <c r="A4" s="1" t="s">
        <v>18</v>
      </c>
      <c r="B4" s="1" t="s">
        <v>17</v>
      </c>
      <c r="C4" s="20" t="s">
        <v>14</v>
      </c>
      <c r="D4" s="13" t="s">
        <v>12</v>
      </c>
      <c r="E4" s="13" t="s">
        <v>1</v>
      </c>
      <c r="F4" s="13" t="s">
        <v>2</v>
      </c>
      <c r="G4" s="13" t="s">
        <v>3</v>
      </c>
      <c r="H4" s="13" t="s">
        <v>7</v>
      </c>
      <c r="I4" s="13" t="s">
        <v>4</v>
      </c>
      <c r="J4" s="13" t="s">
        <v>13</v>
      </c>
      <c r="K4" s="14" t="s">
        <v>12</v>
      </c>
      <c r="L4" s="14" t="s">
        <v>13</v>
      </c>
      <c r="M4" s="14" t="s">
        <v>28</v>
      </c>
      <c r="N4" s="21" t="s">
        <v>12</v>
      </c>
      <c r="O4" s="22" t="s">
        <v>1</v>
      </c>
      <c r="P4" s="23" t="s">
        <v>12</v>
      </c>
      <c r="Q4" s="24" t="s">
        <v>1</v>
      </c>
      <c r="R4" s="25" t="s">
        <v>12</v>
      </c>
      <c r="S4" s="26" t="s">
        <v>1</v>
      </c>
      <c r="T4" s="27" t="s">
        <v>12</v>
      </c>
      <c r="U4" s="28" t="s">
        <v>1</v>
      </c>
      <c r="V4" s="29" t="s">
        <v>12</v>
      </c>
      <c r="W4" s="30" t="s">
        <v>1</v>
      </c>
    </row>
    <row r="5" spans="1:23" x14ac:dyDescent="0.35">
      <c r="J5" s="3"/>
    </row>
    <row r="6" spans="1:23" x14ac:dyDescent="0.35">
      <c r="A6" s="1">
        <v>2023</v>
      </c>
      <c r="B6" s="2">
        <v>45290</v>
      </c>
      <c r="C6" s="2" t="s">
        <v>16</v>
      </c>
      <c r="D6" s="1">
        <f>Stany!D4-Stany!D3</f>
        <v>0</v>
      </c>
      <c r="E6" s="1">
        <v>4.16</v>
      </c>
      <c r="F6" s="1">
        <v>7.88</v>
      </c>
      <c r="G6" s="1">
        <v>1</v>
      </c>
      <c r="H6" s="1">
        <v>5</v>
      </c>
      <c r="I6" s="1">
        <v>14.04</v>
      </c>
      <c r="J6" s="6">
        <f>(D6*E6)+(D6*F6)+(G6*I6)</f>
        <v>14.04</v>
      </c>
      <c r="K6" s="5">
        <f>(N6+P6+R6+T6+V6)-D6</f>
        <v>0</v>
      </c>
      <c r="L6" s="11">
        <f t="shared" ref="L6" si="0">(K6*E6)+(K6*F6)</f>
        <v>0</v>
      </c>
      <c r="M6" s="11">
        <f>W6+U6+S6+Q6+O6</f>
        <v>70.199999999999989</v>
      </c>
      <c r="N6" s="1">
        <f>Stany!E4-Stany!E3</f>
        <v>0</v>
      </c>
      <c r="O6" s="6">
        <f t="shared" ref="O6" si="1">(N6*E6)+(N6*F6)+(G6*I6)+(L6/H6)</f>
        <v>14.04</v>
      </c>
      <c r="P6" s="1">
        <f>Stany!F4-Stany!F3</f>
        <v>0</v>
      </c>
      <c r="Q6" s="6">
        <f t="shared" ref="Q6" si="2">(P6*E6)+(P6*F6)+(G6*I6)-(L6/H6)</f>
        <v>14.04</v>
      </c>
      <c r="R6" s="1">
        <f>Stany!G4-Stany!G3</f>
        <v>0</v>
      </c>
      <c r="S6" s="6">
        <f>(R6*E6)+(R6*F6)+(G6*I6)+L6/5</f>
        <v>14.04</v>
      </c>
      <c r="T6" s="1">
        <f>Stany!H4--Stany!H3</f>
        <v>0</v>
      </c>
      <c r="U6" s="6">
        <f>(T6*E6)+(T6*F6)+(I6*G6)+(L6/H6)</f>
        <v>14.04</v>
      </c>
      <c r="V6" s="1">
        <f>Stany!I4-Stany!I3</f>
        <v>0</v>
      </c>
      <c r="W6" s="6">
        <f>(V6*E6)+(V6*F6)+(G6*I6)+L6/5</f>
        <v>14.04</v>
      </c>
    </row>
    <row r="7" spans="1:23" x14ac:dyDescent="0.35">
      <c r="B7" s="2"/>
      <c r="C7" s="2"/>
      <c r="J7" s="6"/>
    </row>
    <row r="8" spans="1:23" x14ac:dyDescent="0.35">
      <c r="B8" s="2"/>
      <c r="C8" s="2"/>
      <c r="J8" s="6"/>
    </row>
    <row r="9" spans="1:23" x14ac:dyDescent="0.35">
      <c r="B9" s="2"/>
      <c r="C9" s="2"/>
      <c r="J9" s="6"/>
    </row>
    <row r="10" spans="1:23" x14ac:dyDescent="0.35">
      <c r="B10" s="2"/>
      <c r="C10" s="2"/>
      <c r="J10" s="6"/>
    </row>
    <row r="13" spans="1:23" x14ac:dyDescent="0.35">
      <c r="D13" s="48">
        <f>SUBTOTAL(9,D5:D12)</f>
        <v>0</v>
      </c>
      <c r="E13" s="48">
        <f t="shared" ref="E13:W13" si="3">SUBTOTAL(9,E5:E12)</f>
        <v>4.16</v>
      </c>
      <c r="F13" s="48">
        <f t="shared" si="3"/>
        <v>7.88</v>
      </c>
      <c r="G13" s="48">
        <f t="shared" si="3"/>
        <v>1</v>
      </c>
      <c r="H13" s="48">
        <f t="shared" si="3"/>
        <v>5</v>
      </c>
      <c r="I13" s="48">
        <f t="shared" si="3"/>
        <v>14.04</v>
      </c>
      <c r="J13" s="48">
        <f t="shared" si="3"/>
        <v>14.04</v>
      </c>
      <c r="K13" s="48">
        <f t="shared" si="3"/>
        <v>0</v>
      </c>
      <c r="L13" s="48">
        <f t="shared" si="3"/>
        <v>0</v>
      </c>
      <c r="M13" s="48">
        <f t="shared" si="3"/>
        <v>70.199999999999989</v>
      </c>
      <c r="N13" s="48">
        <f t="shared" si="3"/>
        <v>0</v>
      </c>
      <c r="O13" s="48">
        <f t="shared" si="3"/>
        <v>14.04</v>
      </c>
      <c r="P13" s="48">
        <f t="shared" si="3"/>
        <v>0</v>
      </c>
      <c r="Q13" s="48">
        <f t="shared" si="3"/>
        <v>14.04</v>
      </c>
      <c r="R13" s="48">
        <f t="shared" si="3"/>
        <v>0</v>
      </c>
      <c r="S13" s="48">
        <f t="shared" si="3"/>
        <v>14.04</v>
      </c>
      <c r="T13" s="48">
        <f t="shared" si="3"/>
        <v>0</v>
      </c>
      <c r="U13" s="48">
        <f t="shared" si="3"/>
        <v>14.04</v>
      </c>
      <c r="V13" s="48">
        <f t="shared" si="3"/>
        <v>0</v>
      </c>
      <c r="W13" s="48">
        <f t="shared" si="3"/>
        <v>14.04</v>
      </c>
    </row>
  </sheetData>
  <autoFilter ref="A5:W5" xr:uid="{45BC10B9-71C9-4B47-8BC9-75FC7DC3D0DA}"/>
  <conditionalFormatting sqref="N3:O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31496062992125984" right="0.31496062992125984" top="0.78740157480314965" bottom="0.78740157480314965" header="0.31496062992125984" footer="0.31496062992125984"/>
  <pageSetup paperSize="9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A388E-14FC-46CA-8945-9A199BE1C31B}">
  <dimension ref="A1:T7"/>
  <sheetViews>
    <sheetView workbookViewId="0">
      <selection activeCell="K17" sqref="K17"/>
    </sheetView>
  </sheetViews>
  <sheetFormatPr baseColWidth="10" defaultRowHeight="14.5" x14ac:dyDescent="0.35"/>
  <cols>
    <col min="1" max="1" width="9.26953125" customWidth="1"/>
    <col min="4" max="4" width="9.81640625" customWidth="1"/>
    <col min="5" max="5" width="5.90625" hidden="1" customWidth="1"/>
    <col min="6" max="8" width="5.6328125" hidden="1" customWidth="1"/>
    <col min="9" max="9" width="8.453125" customWidth="1"/>
    <col min="10" max="10" width="11.36328125" customWidth="1"/>
    <col min="11" max="11" width="5.7265625" customWidth="1"/>
    <col min="12" max="12" width="7.6328125" style="33" customWidth="1"/>
    <col min="13" max="13" width="5.6328125" style="33" customWidth="1"/>
    <col min="14" max="14" width="7.453125" style="33" customWidth="1"/>
    <col min="15" max="15" width="5.6328125" style="33" customWidth="1"/>
    <col min="16" max="16" width="7.7265625" style="33" customWidth="1"/>
    <col min="17" max="17" width="5" style="33" customWidth="1"/>
    <col min="18" max="18" width="7.7265625" style="33" customWidth="1"/>
    <col min="19" max="19" width="5.453125" style="33" customWidth="1"/>
    <col min="20" max="20" width="7.6328125" style="33" customWidth="1"/>
  </cols>
  <sheetData>
    <row r="1" spans="1:20" x14ac:dyDescent="0.35">
      <c r="K1" t="s">
        <v>34</v>
      </c>
    </row>
    <row r="3" spans="1:20" x14ac:dyDescent="0.35">
      <c r="A3" s="39" t="s">
        <v>18</v>
      </c>
      <c r="B3" s="39" t="s">
        <v>17</v>
      </c>
      <c r="C3" s="39" t="s">
        <v>14</v>
      </c>
      <c r="D3" s="46" t="s">
        <v>0</v>
      </c>
      <c r="E3" s="39"/>
      <c r="F3" s="39"/>
      <c r="G3" s="39"/>
      <c r="H3" s="39"/>
      <c r="I3" s="40" t="s">
        <v>25</v>
      </c>
      <c r="J3" s="45" t="s">
        <v>32</v>
      </c>
      <c r="K3" s="36"/>
      <c r="L3" s="37" t="s">
        <v>5</v>
      </c>
      <c r="M3" s="38"/>
      <c r="N3" s="37" t="s">
        <v>8</v>
      </c>
      <c r="O3" s="37"/>
      <c r="P3" s="37" t="s">
        <v>10</v>
      </c>
      <c r="Q3" s="37"/>
      <c r="R3" s="37" t="s">
        <v>9</v>
      </c>
      <c r="S3" s="37"/>
      <c r="T3" s="37" t="s">
        <v>11</v>
      </c>
    </row>
    <row r="4" spans="1:20" x14ac:dyDescent="0.35">
      <c r="A4" s="39"/>
      <c r="B4" s="39"/>
      <c r="C4" s="39"/>
      <c r="D4" s="39" t="s">
        <v>22</v>
      </c>
      <c r="E4" s="39" t="s">
        <v>23</v>
      </c>
      <c r="F4" s="39" t="s">
        <v>24</v>
      </c>
      <c r="G4" s="39" t="s">
        <v>26</v>
      </c>
      <c r="H4" s="39" t="s">
        <v>27</v>
      </c>
      <c r="I4" s="40" t="s">
        <v>29</v>
      </c>
      <c r="J4" s="36" t="s">
        <v>33</v>
      </c>
      <c r="K4" s="36" t="s">
        <v>24</v>
      </c>
      <c r="L4" s="37" t="s">
        <v>28</v>
      </c>
      <c r="M4" s="38" t="s">
        <v>24</v>
      </c>
      <c r="N4" s="37" t="s">
        <v>28</v>
      </c>
      <c r="O4" s="37" t="s">
        <v>24</v>
      </c>
      <c r="P4" s="37" t="s">
        <v>28</v>
      </c>
      <c r="Q4" s="37" t="s">
        <v>24</v>
      </c>
      <c r="R4" s="37" t="s">
        <v>28</v>
      </c>
      <c r="S4" s="37" t="s">
        <v>24</v>
      </c>
      <c r="T4" s="37" t="s">
        <v>28</v>
      </c>
    </row>
    <row r="5" spans="1:20" x14ac:dyDescent="0.35">
      <c r="A5" s="1"/>
      <c r="B5" s="1"/>
      <c r="C5" s="1"/>
      <c r="D5" s="31"/>
      <c r="E5" s="8"/>
      <c r="F5" s="8"/>
      <c r="G5" s="8"/>
      <c r="H5" s="8"/>
      <c r="I5" s="8"/>
      <c r="J5" s="8"/>
      <c r="K5" s="8"/>
      <c r="L5" s="32"/>
      <c r="N5" s="32"/>
      <c r="O5" s="32"/>
      <c r="P5" s="32"/>
      <c r="Q5" s="32"/>
      <c r="R5" s="32"/>
      <c r="S5" s="32"/>
      <c r="T5" s="32"/>
    </row>
    <row r="6" spans="1:20" x14ac:dyDescent="0.35">
      <c r="A6" s="1">
        <f>Stany!A4</f>
        <v>2023</v>
      </c>
      <c r="B6" s="2">
        <f>Stany!B4</f>
        <v>45291</v>
      </c>
      <c r="C6" s="2" t="str">
        <f>Stany!C4</f>
        <v>Grudzien</v>
      </c>
      <c r="D6" s="34">
        <f>Zuzycie!J6</f>
        <v>14.04</v>
      </c>
      <c r="E6" s="1">
        <v>1</v>
      </c>
      <c r="F6" s="1">
        <v>1</v>
      </c>
      <c r="G6" s="1">
        <v>12.04</v>
      </c>
      <c r="H6" s="4">
        <v>14.04</v>
      </c>
      <c r="I6" s="34">
        <f>J6-D6</f>
        <v>478.76400000000001</v>
      </c>
      <c r="J6" s="34">
        <f>L6+N6+P6+R6+T6</f>
        <v>492.80400000000003</v>
      </c>
      <c r="K6" s="3">
        <v>1</v>
      </c>
      <c r="L6" s="35">
        <f>(2.7*K6*G6)+(E6*H6)</f>
        <v>46.548000000000002</v>
      </c>
      <c r="M6" s="1">
        <v>4</v>
      </c>
      <c r="N6" s="35">
        <f>(2.7*E6*M6*G6)+(E6*H6)</f>
        <v>144.072</v>
      </c>
      <c r="O6" s="1">
        <v>1</v>
      </c>
      <c r="P6" s="35">
        <f>(2.7*E6*G6)+(E6*H6)</f>
        <v>46.548000000000002</v>
      </c>
      <c r="Q6" s="1">
        <v>1</v>
      </c>
      <c r="R6" s="35">
        <f>(2.7*E6*Q6*G6)+(E6*H6)</f>
        <v>46.548000000000002</v>
      </c>
      <c r="S6" s="1">
        <v>6</v>
      </c>
      <c r="T6" s="35">
        <f>(2.7*E6*S6*G6)+(E6*H6)</f>
        <v>209.08800000000002</v>
      </c>
    </row>
    <row r="7" spans="1:20" x14ac:dyDescent="0.35">
      <c r="A7" s="1">
        <f>Stany!A5</f>
        <v>0</v>
      </c>
      <c r="B7" s="2">
        <f>Stany!B5</f>
        <v>0</v>
      </c>
      <c r="C7" s="2">
        <f>Stany!C5</f>
        <v>0</v>
      </c>
    </row>
  </sheetData>
  <autoFilter ref="A5:C7" xr:uid="{790A388E-14FC-46CA-8945-9A199BE1C31B}"/>
  <pageMargins left="0.70866141732283472" right="0.70866141732283472" top="0.78740157480314965" bottom="0.78740157480314965" header="0.31496062992125984" footer="0.31496062992125984"/>
  <pageSetup paperSize="9" orientation="landscape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A06BA-C67A-45A3-A2FF-0769C38D1BC5}">
  <dimension ref="A1:K4"/>
  <sheetViews>
    <sheetView tabSelected="1" workbookViewId="0">
      <selection activeCell="F10" sqref="F10"/>
    </sheetView>
  </sheetViews>
  <sheetFormatPr baseColWidth="10" defaultRowHeight="14.5" x14ac:dyDescent="0.35"/>
  <cols>
    <col min="1" max="3" width="10.90625" style="1"/>
    <col min="4" max="4" width="14.453125" style="1" customWidth="1"/>
    <col min="5" max="5" width="10.90625" style="1"/>
    <col min="6" max="6" width="10.90625" style="4"/>
    <col min="7" max="7" width="9" style="4" customWidth="1"/>
    <col min="8" max="10" width="10.90625" style="4"/>
    <col min="11" max="11" width="10.90625" style="1"/>
  </cols>
  <sheetData>
    <row r="1" spans="1:10" x14ac:dyDescent="0.35">
      <c r="G1" s="6"/>
      <c r="H1" s="6"/>
      <c r="I1" s="6"/>
      <c r="J1" s="6"/>
    </row>
    <row r="2" spans="1:10" x14ac:dyDescent="0.35">
      <c r="A2" s="8" t="s">
        <v>18</v>
      </c>
      <c r="B2" s="8" t="s">
        <v>17</v>
      </c>
      <c r="C2" s="8" t="s">
        <v>14</v>
      </c>
      <c r="D2" s="8" t="s">
        <v>40</v>
      </c>
      <c r="E2" s="8" t="s">
        <v>35</v>
      </c>
      <c r="F2" s="49" t="s">
        <v>35</v>
      </c>
      <c r="G2" s="49" t="s">
        <v>36</v>
      </c>
      <c r="H2" s="49" t="s">
        <v>4</v>
      </c>
      <c r="I2" s="49" t="s">
        <v>37</v>
      </c>
      <c r="J2" s="49" t="s">
        <v>38</v>
      </c>
    </row>
    <row r="3" spans="1:10" x14ac:dyDescent="0.35">
      <c r="E3" s="1" t="s">
        <v>12</v>
      </c>
      <c r="F3" s="4" t="s">
        <v>39</v>
      </c>
    </row>
    <row r="4" spans="1:10" x14ac:dyDescent="0.35">
      <c r="A4" s="1">
        <f>Stany!A3</f>
        <v>2023</v>
      </c>
      <c r="B4" s="2">
        <f>Stany!B4</f>
        <v>45291</v>
      </c>
      <c r="C4" s="2" t="str">
        <f>Stany!C4</f>
        <v>Grudzien</v>
      </c>
      <c r="D4" s="2" t="s">
        <v>41</v>
      </c>
      <c r="E4" s="1">
        <f>Zuzycie!D6</f>
        <v>0</v>
      </c>
      <c r="F4" s="4">
        <f>E4*4.16</f>
        <v>0</v>
      </c>
      <c r="G4" s="4">
        <f>E4*7.88</f>
        <v>0</v>
      </c>
      <c r="H4" s="4">
        <v>14.04</v>
      </c>
      <c r="I4" s="50">
        <f>F4+G4+H4</f>
        <v>14.04</v>
      </c>
    </row>
  </sheetData>
  <pageMargins left="0.7" right="0.7" top="0.78740157499999996" bottom="0.78740157499999996" header="0.3" footer="0.3"/>
  <pageSetup paperSize="9" orientation="portrait" horizontalDpi="200" verticalDpi="20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Stany</vt:lpstr>
      <vt:lpstr>Zuzycie</vt:lpstr>
      <vt:lpstr>Zaliczka</vt:lpstr>
      <vt:lpstr>Faktura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Broll</dc:creator>
  <cp:lastModifiedBy>Peter Broll</cp:lastModifiedBy>
  <cp:lastPrinted>2023-12-13T22:00:04Z</cp:lastPrinted>
  <dcterms:created xsi:type="dcterms:W3CDTF">2023-12-03T14:25:05Z</dcterms:created>
  <dcterms:modified xsi:type="dcterms:W3CDTF">2023-12-13T22:00:38Z</dcterms:modified>
</cp:coreProperties>
</file>